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25" windowHeight="6030" activeTab="3"/>
  </bookViews>
  <sheets>
    <sheet name="Phu luc 01.QD" sheetId="1" r:id="rId1"/>
    <sheet name="Phu luc 02.QD" sheetId="2" r:id="rId2"/>
    <sheet name="Phu luc 03.QD" sheetId="3" r:id="rId3"/>
    <sheet name="Phu luc 04.QD" sheetId="4" r:id="rId4"/>
  </sheets>
  <definedNames/>
  <calcPr fullCalcOnLoad="1"/>
</workbook>
</file>

<file path=xl/sharedStrings.xml><?xml version="1.0" encoding="utf-8"?>
<sst xmlns="http://schemas.openxmlformats.org/spreadsheetml/2006/main" count="186" uniqueCount="84">
  <si>
    <t>tính</t>
  </si>
  <si>
    <t>Đơn vị tính: đ/chiếc</t>
  </si>
  <si>
    <t>TT</t>
  </si>
  <si>
    <t>Danh mục</t>
  </si>
  <si>
    <t xml:space="preserve">Đơn vị </t>
  </si>
  <si>
    <t>Cộng</t>
  </si>
  <si>
    <t>đồng</t>
  </si>
  <si>
    <t>A</t>
  </si>
  <si>
    <t>Giẻ lau</t>
  </si>
  <si>
    <t>kg</t>
  </si>
  <si>
    <t>Chổi</t>
  </si>
  <si>
    <t>cái</t>
  </si>
  <si>
    <t xml:space="preserve">Mỡ </t>
  </si>
  <si>
    <t>Bột tan</t>
  </si>
  <si>
    <t>Giấy nến (giấy tráng parafin)</t>
  </si>
  <si>
    <t>Dao, kéo cắt…</t>
  </si>
  <si>
    <t>Xà phòng</t>
  </si>
  <si>
    <t>Găng tay, khẩu trang</t>
  </si>
  <si>
    <t>bộ</t>
  </si>
  <si>
    <t>Băng dính</t>
  </si>
  <si>
    <t>cuộn</t>
  </si>
  <si>
    <t>Điện bảo quản</t>
  </si>
  <si>
    <t>kwh</t>
  </si>
  <si>
    <t>Thuốc diệt gián, nhện</t>
  </si>
  <si>
    <t>hộp</t>
  </si>
  <si>
    <t>B</t>
  </si>
  <si>
    <t>công</t>
  </si>
  <si>
    <t>lượng</t>
  </si>
  <si>
    <t>I</t>
  </si>
  <si>
    <t>Thuốc diệt gián nhện</t>
  </si>
  <si>
    <t>Điện thắp sáng và bảo quản</t>
  </si>
  <si>
    <t>Kwh</t>
  </si>
  <si>
    <t>II</t>
  </si>
  <si>
    <t xml:space="preserve">Giẻ lau </t>
  </si>
  <si>
    <t>Vật tư phụ khác</t>
  </si>
  <si>
    <t>Văn phòng phẩm</t>
  </si>
  <si>
    <t>Mỡ máy</t>
  </si>
  <si>
    <t>Xăng A92</t>
  </si>
  <si>
    <t>lít</t>
  </si>
  <si>
    <t>Dầu nhớt (pha vào xăng)</t>
  </si>
  <si>
    <t>Dầu chân không</t>
  </si>
  <si>
    <t>Nước sạch</t>
  </si>
  <si>
    <t>Mỡ</t>
  </si>
  <si>
    <t>Dầu nhớt</t>
  </si>
  <si>
    <t xml:space="preserve">Đơn </t>
  </si>
  <si>
    <t>giá</t>
  </si>
  <si>
    <t>Số lần thực hiện trong năm</t>
  </si>
  <si>
    <t>III</t>
  </si>
  <si>
    <t>Đơn</t>
  </si>
  <si>
    <t xml:space="preserve">Số </t>
  </si>
  <si>
    <t>lần</t>
  </si>
  <si>
    <t>Nhân công (công bồi dưỡng)</t>
  </si>
  <si>
    <t>Đơn vị tính: đ/chiếc.năm</t>
  </si>
  <si>
    <t>PHỤ LỤC 03</t>
  </si>
  <si>
    <t>PHỤ LỤC 04</t>
  </si>
  <si>
    <t>Quản lý định mức tại đơn vị</t>
  </si>
  <si>
    <t>Số lần bảo quản trong năm</t>
  </si>
  <si>
    <t>ĐVT:  đ/chiếc/năm</t>
  </si>
  <si>
    <t>Điện năng</t>
  </si>
  <si>
    <t>Mức</t>
  </si>
  <si>
    <t>phí</t>
  </si>
  <si>
    <t>Đơn vị</t>
  </si>
  <si>
    <t xml:space="preserve">PHỤ LỤC 01 </t>
  </si>
  <si>
    <t xml:space="preserve">PHỤ LỤC 02 </t>
  </si>
  <si>
    <r>
      <t>m</t>
    </r>
    <r>
      <rPr>
        <vertAlign val="superscript"/>
        <sz val="14"/>
        <rFont val="Times New Roman"/>
        <family val="1"/>
      </rPr>
      <t>3</t>
    </r>
  </si>
  <si>
    <r>
      <t>m</t>
    </r>
    <r>
      <rPr>
        <vertAlign val="superscript"/>
        <sz val="14"/>
        <rFont val="Times New Roman"/>
        <family val="1"/>
      </rPr>
      <t>2</t>
    </r>
  </si>
  <si>
    <t>Xử lý môi trường</t>
  </si>
  <si>
    <t>Nhân công (công kỹ thuật)</t>
  </si>
  <si>
    <t>./.</t>
  </si>
  <si>
    <t>ĐỊNH MỨC BẢO QUẢN NỔ MÁY VÀ NIÊM CẤT ĐỊNH KỲ</t>
  </si>
  <si>
    <r>
      <t xml:space="preserve">Bảo quản thường xuyên cả năm </t>
    </r>
    <r>
      <rPr>
        <i/>
        <sz val="13"/>
        <rFont val="Times New Roman"/>
        <family val="0"/>
      </rPr>
      <t>(48 lần/48 tuần)</t>
    </r>
  </si>
  <si>
    <r>
      <t>m</t>
    </r>
    <r>
      <rPr>
        <vertAlign val="superscript"/>
        <sz val="13"/>
        <rFont val="Times New Roman"/>
        <family val="0"/>
      </rPr>
      <t>2</t>
    </r>
  </si>
  <si>
    <t>ĐỊNH MỨC BẢO QUẢN LẦN ĐẦU</t>
  </si>
  <si>
    <t xml:space="preserve"> MÁY BƠM CHỮA CHÁY DTQG</t>
  </si>
  <si>
    <t xml:space="preserve"> ĐỊNH MỨC BẢO QUẢN THƯỜNG XUYÊN </t>
  </si>
  <si>
    <t>MÁY BƠM CHỮA CHÁY DTQG</t>
  </si>
  <si>
    <t>Bảo quản thường xuyên 01 lần/tuần</t>
  </si>
  <si>
    <t xml:space="preserve">Bảo quản thường xuyên ống hút, vòi chữa cháy </t>
  </si>
  <si>
    <t>Bảo quản ống hút, vòi chữa cháy 01 lần/quý</t>
  </si>
  <si>
    <t>Nổ máy và niêm cất 01 lần/quý</t>
  </si>
  <si>
    <t xml:space="preserve">ĐỊNH MỨC BẢO QUẢN TÁI NIÊM CẤT </t>
  </si>
  <si>
    <t xml:space="preserve">Tổng cộng </t>
  </si>
  <si>
    <t>(Kèm theo Quyết định số:96/2008/QĐ-BTC ngày 30 tháng 10 năm 2008 của Bộ trưởng Bộ Tài chính)</t>
  </si>
  <si>
    <t>(Kèm theo Quyết định số: 96/2008/QĐ-BTC ngày 30 tháng 10 năm 2008 của Bộ trưởng Bộ Tài chính)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</si>
</sst>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_(* #,##0.0_);_(* \(#,##0.0\);_(* &quot;-&quot;??_);_(@_)"/>
    <numFmt numFmtId="167" formatCode="_(* #,##0_);_(* \(#,##0\);_(* &quot;-&quot;??_);_(@_)"/>
    <numFmt numFmtId="168" formatCode="0.000"/>
    <numFmt numFmtId="169" formatCode="#,##0.000"/>
    <numFmt numFmtId="170" formatCode="#,##0.0000"/>
    <numFmt numFmtId="171" formatCode="0.0000"/>
    <numFmt numFmtId="172" formatCode="0.00000"/>
  </numFmts>
  <fonts count="13">
    <font>
      <sz val="12"/>
      <name val="Times New Roman"/>
      <family val="0"/>
    </font>
    <font>
      <sz val="8"/>
      <name val="Times New Roman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vertAlign val="superscript"/>
      <sz val="14"/>
      <name val="Times New Roman"/>
      <family val="1"/>
    </font>
    <font>
      <b/>
      <sz val="16"/>
      <name val="Times New Roman"/>
      <family val="1"/>
    </font>
    <font>
      <sz val="13"/>
      <name val="Times New Roman"/>
      <family val="0"/>
    </font>
    <font>
      <b/>
      <sz val="13"/>
      <name val="Times New Roman"/>
      <family val="0"/>
    </font>
    <font>
      <b/>
      <i/>
      <sz val="13"/>
      <name val="Times New Roman"/>
      <family val="0"/>
    </font>
    <font>
      <i/>
      <sz val="13"/>
      <name val="Times New Roman"/>
      <family val="0"/>
    </font>
    <font>
      <vertAlign val="superscript"/>
      <sz val="13"/>
      <name val="Times New Roman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3" fontId="2" fillId="0" borderId="6" xfId="0" applyNumberFormat="1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0" fontId="3" fillId="0" borderId="7" xfId="0" applyFont="1" applyBorder="1" applyAlignment="1">
      <alignment/>
    </xf>
    <xf numFmtId="0" fontId="2" fillId="0" borderId="7" xfId="0" applyFont="1" applyBorder="1" applyAlignment="1">
      <alignment/>
    </xf>
    <xf numFmtId="3" fontId="2" fillId="0" borderId="7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7" xfId="0" applyFont="1" applyBorder="1" applyAlignment="1">
      <alignment horizontal="center"/>
    </xf>
    <xf numFmtId="3" fontId="3" fillId="0" borderId="7" xfId="0" applyNumberFormat="1" applyFont="1" applyBorder="1" applyAlignment="1">
      <alignment/>
    </xf>
    <xf numFmtId="168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2" fillId="0" borderId="0" xfId="0" applyFont="1" applyAlignment="1">
      <alignment horizontal="left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3" fontId="3" fillId="0" borderId="7" xfId="0" applyNumberFormat="1" applyFont="1" applyBorder="1" applyAlignment="1">
      <alignment horizontal="right"/>
    </xf>
    <xf numFmtId="3" fontId="3" fillId="0" borderId="7" xfId="0" applyNumberFormat="1" applyFont="1" applyFill="1" applyBorder="1" applyAlignment="1">
      <alignment horizontal="right"/>
    </xf>
    <xf numFmtId="9" fontId="3" fillId="0" borderId="7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7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right"/>
    </xf>
    <xf numFmtId="9" fontId="3" fillId="0" borderId="7" xfId="0" applyNumberFormat="1" applyFont="1" applyFill="1" applyBorder="1" applyAlignment="1">
      <alignment horizontal="right"/>
    </xf>
    <xf numFmtId="9" fontId="3" fillId="0" borderId="7" xfId="19" applyFont="1" applyFill="1" applyBorder="1" applyAlignment="1">
      <alignment horizontal="right"/>
    </xf>
    <xf numFmtId="0" fontId="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/>
    </xf>
    <xf numFmtId="0" fontId="8" fillId="0" borderId="9" xfId="0" applyFont="1" applyBorder="1" applyAlignment="1">
      <alignment/>
    </xf>
    <xf numFmtId="0" fontId="10" fillId="0" borderId="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3" fontId="9" fillId="0" borderId="6" xfId="0" applyNumberFormat="1" applyFont="1" applyBorder="1" applyAlignment="1">
      <alignment horizontal="right"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7" xfId="0" applyFont="1" applyBorder="1" applyAlignment="1">
      <alignment horizontal="center"/>
    </xf>
    <xf numFmtId="0" fontId="9" fillId="0" borderId="7" xfId="0" applyFont="1" applyBorder="1" applyAlignment="1">
      <alignment horizontal="left"/>
    </xf>
    <xf numFmtId="3" fontId="9" fillId="0" borderId="7" xfId="0" applyNumberFormat="1" applyFont="1" applyBorder="1" applyAlignment="1">
      <alignment horizontal="center"/>
    </xf>
    <xf numFmtId="3" fontId="9" fillId="0" borderId="7" xfId="0" applyNumberFormat="1" applyFont="1" applyBorder="1" applyAlignment="1">
      <alignment/>
    </xf>
    <xf numFmtId="3" fontId="9" fillId="0" borderId="7" xfId="0" applyNumberFormat="1" applyFont="1" applyBorder="1" applyAlignment="1">
      <alignment horizontal="right"/>
    </xf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3" fontId="8" fillId="0" borderId="7" xfId="0" applyNumberFormat="1" applyFont="1" applyBorder="1" applyAlignment="1">
      <alignment horizontal="right"/>
    </xf>
    <xf numFmtId="0" fontId="8" fillId="0" borderId="7" xfId="0" applyFont="1" applyBorder="1" applyAlignment="1">
      <alignment/>
    </xf>
    <xf numFmtId="3" fontId="8" fillId="0" borderId="7" xfId="0" applyNumberFormat="1" applyFont="1" applyBorder="1" applyAlignment="1">
      <alignment/>
    </xf>
    <xf numFmtId="168" fontId="8" fillId="0" borderId="7" xfId="0" applyNumberFormat="1" applyFont="1" applyBorder="1" applyAlignment="1">
      <alignment/>
    </xf>
    <xf numFmtId="3" fontId="8" fillId="0" borderId="7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168" fontId="10" fillId="0" borderId="7" xfId="0" applyNumberFormat="1" applyFont="1" applyBorder="1" applyAlignment="1">
      <alignment/>
    </xf>
    <xf numFmtId="0" fontId="8" fillId="0" borderId="7" xfId="0" applyFont="1" applyFill="1" applyBorder="1" applyAlignment="1">
      <alignment/>
    </xf>
    <xf numFmtId="3" fontId="11" fillId="0" borderId="7" xfId="0" applyNumberFormat="1" applyFont="1" applyBorder="1" applyAlignment="1">
      <alignment/>
    </xf>
    <xf numFmtId="9" fontId="8" fillId="0" borderId="7" xfId="0" applyNumberFormat="1" applyFont="1" applyBorder="1" applyAlignment="1">
      <alignment/>
    </xf>
    <xf numFmtId="0" fontId="11" fillId="0" borderId="0" xfId="0" applyFont="1" applyAlignment="1">
      <alignment/>
    </xf>
    <xf numFmtId="0" fontId="8" fillId="0" borderId="8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3" fontId="3" fillId="0" borderId="8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/>
    </xf>
    <xf numFmtId="9" fontId="8" fillId="0" borderId="7" xfId="19" applyFont="1" applyBorder="1" applyAlignment="1">
      <alignment/>
    </xf>
    <xf numFmtId="0" fontId="10" fillId="0" borderId="7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10" fillId="0" borderId="7" xfId="0" applyNumberFormat="1" applyFont="1" applyBorder="1" applyAlignment="1">
      <alignment horizontal="center"/>
    </xf>
    <xf numFmtId="3" fontId="10" fillId="0" borderId="7" xfId="0" applyNumberFormat="1" applyFont="1" applyBorder="1" applyAlignment="1">
      <alignment/>
    </xf>
    <xf numFmtId="3" fontId="10" fillId="0" borderId="7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0" fillId="0" borderId="7" xfId="0" applyFont="1" applyBorder="1" applyAlignment="1">
      <alignment/>
    </xf>
    <xf numFmtId="1" fontId="10" fillId="0" borderId="7" xfId="0" applyNumberFormat="1" applyFont="1" applyBorder="1" applyAlignment="1">
      <alignment/>
    </xf>
    <xf numFmtId="168" fontId="10" fillId="0" borderId="7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/>
    </xf>
    <xf numFmtId="3" fontId="3" fillId="0" borderId="6" xfId="0" applyNumberFormat="1" applyFont="1" applyFill="1" applyBorder="1" applyAlignment="1">
      <alignment horizontal="right"/>
    </xf>
    <xf numFmtId="168" fontId="3" fillId="0" borderId="6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5" fillId="0" borderId="9" xfId="0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9"/>
  <sheetViews>
    <sheetView workbookViewId="0" topLeftCell="A1">
      <selection activeCell="B25" sqref="B25"/>
    </sheetView>
  </sheetViews>
  <sheetFormatPr defaultColWidth="9.00390625" defaultRowHeight="27" customHeight="1"/>
  <cols>
    <col min="1" max="1" width="6.25390625" style="7" customWidth="1"/>
    <col min="2" max="2" width="34.375" style="7" customWidth="1"/>
    <col min="3" max="3" width="8.75390625" style="7" customWidth="1"/>
    <col min="4" max="4" width="12.625" style="7" customWidth="1"/>
    <col min="5" max="5" width="14.50390625" style="7" customWidth="1"/>
    <col min="6" max="6" width="15.50390625" style="7" customWidth="1"/>
    <col min="7" max="16384" width="9.00390625" style="7" customWidth="1"/>
  </cols>
  <sheetData>
    <row r="2" spans="1:12" ht="27" customHeight="1">
      <c r="A2" s="127" t="s">
        <v>62</v>
      </c>
      <c r="B2" s="127"/>
      <c r="C2" s="127"/>
      <c r="D2" s="127"/>
      <c r="E2" s="127"/>
      <c r="F2" s="127"/>
      <c r="G2" s="2"/>
      <c r="H2" s="2"/>
      <c r="I2" s="2"/>
      <c r="J2" s="2"/>
      <c r="K2" s="33"/>
      <c r="L2" s="33"/>
    </row>
    <row r="3" spans="1:12" ht="27" customHeight="1">
      <c r="A3" s="127" t="s">
        <v>72</v>
      </c>
      <c r="B3" s="127"/>
      <c r="C3" s="127"/>
      <c r="D3" s="127"/>
      <c r="E3" s="127"/>
      <c r="F3" s="127"/>
      <c r="G3" s="2"/>
      <c r="H3" s="2"/>
      <c r="I3" s="2"/>
      <c r="J3" s="2"/>
      <c r="K3" s="33"/>
      <c r="L3" s="33"/>
    </row>
    <row r="4" spans="1:12" ht="27" customHeight="1">
      <c r="A4" s="127" t="s">
        <v>73</v>
      </c>
      <c r="B4" s="127"/>
      <c r="C4" s="127"/>
      <c r="D4" s="127"/>
      <c r="E4" s="127"/>
      <c r="F4" s="127"/>
      <c r="G4" s="2"/>
      <c r="H4" s="2"/>
      <c r="I4" s="2"/>
      <c r="J4" s="2"/>
      <c r="K4" s="33"/>
      <c r="L4" s="33"/>
    </row>
    <row r="5" spans="1:12" ht="27" customHeight="1">
      <c r="A5" s="128" t="s">
        <v>82</v>
      </c>
      <c r="B5" s="128"/>
      <c r="C5" s="128"/>
      <c r="D5" s="128"/>
      <c r="E5" s="128"/>
      <c r="F5" s="128"/>
      <c r="G5" s="8"/>
      <c r="H5" s="8"/>
      <c r="I5" s="8"/>
      <c r="J5" s="8"/>
      <c r="K5" s="6"/>
      <c r="L5" s="6"/>
    </row>
    <row r="6" spans="1:12" ht="27" customHeight="1">
      <c r="A6" s="52"/>
      <c r="B6" s="52"/>
      <c r="C6" s="52"/>
      <c r="D6" s="52"/>
      <c r="E6" s="52"/>
      <c r="F6" s="52"/>
      <c r="G6" s="8"/>
      <c r="H6" s="8"/>
      <c r="I6" s="8"/>
      <c r="J6" s="8"/>
      <c r="K6" s="6"/>
      <c r="L6" s="6"/>
    </row>
    <row r="7" spans="1:8" ht="27" customHeight="1">
      <c r="A7" s="1"/>
      <c r="B7" s="96"/>
      <c r="C7" s="40"/>
      <c r="E7" s="129" t="s">
        <v>1</v>
      </c>
      <c r="F7" s="129"/>
      <c r="G7" s="40"/>
      <c r="H7" s="40"/>
    </row>
    <row r="8" spans="1:6" s="14" customFormat="1" ht="27" customHeight="1">
      <c r="A8" s="125" t="s">
        <v>2</v>
      </c>
      <c r="B8" s="125" t="s">
        <v>3</v>
      </c>
      <c r="C8" s="4" t="s">
        <v>4</v>
      </c>
      <c r="D8" s="4" t="s">
        <v>44</v>
      </c>
      <c r="E8" s="12" t="s">
        <v>49</v>
      </c>
      <c r="F8" s="12" t="s">
        <v>59</v>
      </c>
    </row>
    <row r="9" spans="1:6" s="14" customFormat="1" ht="27" customHeight="1">
      <c r="A9" s="126"/>
      <c r="B9" s="126"/>
      <c r="C9" s="5" t="s">
        <v>0</v>
      </c>
      <c r="D9" s="5" t="s">
        <v>45</v>
      </c>
      <c r="E9" s="16" t="s">
        <v>27</v>
      </c>
      <c r="F9" s="16" t="s">
        <v>60</v>
      </c>
    </row>
    <row r="10" spans="1:6" ht="27" customHeight="1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</row>
    <row r="11" spans="1:6" ht="27" customHeight="1">
      <c r="A11" s="12"/>
      <c r="B11" s="112"/>
      <c r="C11" s="12"/>
      <c r="D11" s="12"/>
      <c r="E11" s="113"/>
      <c r="F11" s="113"/>
    </row>
    <row r="12" spans="1:6" s="28" customFormat="1" ht="27" customHeight="1">
      <c r="A12" s="37"/>
      <c r="B12" s="19" t="s">
        <v>5</v>
      </c>
      <c r="C12" s="19"/>
      <c r="D12" s="19"/>
      <c r="E12" s="20"/>
      <c r="F12" s="21">
        <f>SUM(F14:F27)</f>
        <v>35699.520599999996</v>
      </c>
    </row>
    <row r="13" spans="1:6" s="28" customFormat="1" ht="27" customHeight="1">
      <c r="A13" s="114"/>
      <c r="B13" s="115"/>
      <c r="C13" s="115"/>
      <c r="D13" s="115"/>
      <c r="E13" s="116"/>
      <c r="F13" s="117"/>
    </row>
    <row r="14" spans="1:6" ht="27" customHeight="1">
      <c r="A14" s="118">
        <v>1</v>
      </c>
      <c r="B14" s="119" t="s">
        <v>8</v>
      </c>
      <c r="C14" s="118" t="s">
        <v>9</v>
      </c>
      <c r="D14" s="120">
        <v>15000</v>
      </c>
      <c r="E14" s="121">
        <v>0.04</v>
      </c>
      <c r="F14" s="122">
        <f>D14*E14</f>
        <v>600</v>
      </c>
    </row>
    <row r="15" spans="1:6" ht="27" customHeight="1">
      <c r="A15" s="29">
        <v>2</v>
      </c>
      <c r="B15" s="25" t="s">
        <v>10</v>
      </c>
      <c r="C15" s="29" t="s">
        <v>11</v>
      </c>
      <c r="D15" s="42">
        <v>13000</v>
      </c>
      <c r="E15" s="31">
        <v>0.08</v>
      </c>
      <c r="F15" s="30">
        <f>D15*E15</f>
        <v>1040</v>
      </c>
    </row>
    <row r="16" spans="1:6" ht="27" customHeight="1">
      <c r="A16" s="29">
        <v>3</v>
      </c>
      <c r="B16" s="25" t="s">
        <v>12</v>
      </c>
      <c r="C16" s="29" t="s">
        <v>9</v>
      </c>
      <c r="D16" s="42">
        <v>38000</v>
      </c>
      <c r="E16" s="31">
        <v>0.01</v>
      </c>
      <c r="F16" s="30">
        <f>D16*E16</f>
        <v>380</v>
      </c>
    </row>
    <row r="17" spans="1:6" ht="27" customHeight="1">
      <c r="A17" s="29">
        <v>4</v>
      </c>
      <c r="B17" s="25" t="s">
        <v>13</v>
      </c>
      <c r="C17" s="29" t="s">
        <v>9</v>
      </c>
      <c r="D17" s="42">
        <v>15000</v>
      </c>
      <c r="E17" s="31">
        <v>0.5</v>
      </c>
      <c r="F17" s="30">
        <f>D17*E17</f>
        <v>7500</v>
      </c>
    </row>
    <row r="18" spans="1:6" ht="27" customHeight="1">
      <c r="A18" s="29">
        <v>5</v>
      </c>
      <c r="B18" s="25" t="s">
        <v>14</v>
      </c>
      <c r="C18" s="29" t="s">
        <v>65</v>
      </c>
      <c r="D18" s="42">
        <v>12000</v>
      </c>
      <c r="E18" s="31">
        <v>0.1</v>
      </c>
      <c r="F18" s="30">
        <f>D18*E18</f>
        <v>1200</v>
      </c>
    </row>
    <row r="19" spans="1:6" ht="27" customHeight="1">
      <c r="A19" s="29">
        <v>6</v>
      </c>
      <c r="B19" s="25" t="s">
        <v>15</v>
      </c>
      <c r="C19" s="29" t="s">
        <v>6</v>
      </c>
      <c r="D19" s="42"/>
      <c r="E19" s="31"/>
      <c r="F19" s="42">
        <f>40000/50-72</f>
        <v>728</v>
      </c>
    </row>
    <row r="20" spans="1:6" ht="27" customHeight="1">
      <c r="A20" s="29">
        <v>7</v>
      </c>
      <c r="B20" s="25" t="s">
        <v>16</v>
      </c>
      <c r="C20" s="29" t="s">
        <v>9</v>
      </c>
      <c r="D20" s="42">
        <v>25000</v>
      </c>
      <c r="E20" s="31">
        <v>0.01</v>
      </c>
      <c r="F20" s="30">
        <f aca="true" t="shared" si="0" ref="F20:F25">D20*E20</f>
        <v>250</v>
      </c>
    </row>
    <row r="21" spans="1:6" ht="27" customHeight="1">
      <c r="A21" s="29">
        <v>8</v>
      </c>
      <c r="B21" s="25" t="s">
        <v>17</v>
      </c>
      <c r="C21" s="29" t="s">
        <v>18</v>
      </c>
      <c r="D21" s="42">
        <v>6500</v>
      </c>
      <c r="E21" s="31">
        <v>0.08</v>
      </c>
      <c r="F21" s="30">
        <f t="shared" si="0"/>
        <v>520</v>
      </c>
    </row>
    <row r="22" spans="1:6" ht="27" customHeight="1">
      <c r="A22" s="29">
        <v>9</v>
      </c>
      <c r="B22" s="25" t="s">
        <v>19</v>
      </c>
      <c r="C22" s="29" t="s">
        <v>20</v>
      </c>
      <c r="D22" s="42">
        <v>10000</v>
      </c>
      <c r="E22" s="31">
        <v>0.1</v>
      </c>
      <c r="F22" s="30">
        <f t="shared" si="0"/>
        <v>1000</v>
      </c>
    </row>
    <row r="23" spans="1:6" ht="27" customHeight="1">
      <c r="A23" s="29">
        <v>10</v>
      </c>
      <c r="B23" s="25" t="s">
        <v>21</v>
      </c>
      <c r="C23" s="29" t="s">
        <v>22</v>
      </c>
      <c r="D23" s="42">
        <v>1500</v>
      </c>
      <c r="E23" s="31">
        <v>0.29</v>
      </c>
      <c r="F23" s="30">
        <f t="shared" si="0"/>
        <v>434.99999999999994</v>
      </c>
    </row>
    <row r="24" spans="1:6" ht="27" customHeight="1">
      <c r="A24" s="29">
        <v>11</v>
      </c>
      <c r="B24" s="25" t="s">
        <v>23</v>
      </c>
      <c r="C24" s="29" t="s">
        <v>24</v>
      </c>
      <c r="D24" s="42">
        <v>50000</v>
      </c>
      <c r="E24" s="31">
        <v>0.02</v>
      </c>
      <c r="F24" s="30">
        <f t="shared" si="0"/>
        <v>1000</v>
      </c>
    </row>
    <row r="25" spans="1:6" ht="27" customHeight="1">
      <c r="A25" s="29">
        <v>12</v>
      </c>
      <c r="B25" s="25" t="s">
        <v>51</v>
      </c>
      <c r="C25" s="29" t="s">
        <v>26</v>
      </c>
      <c r="D25" s="42">
        <v>40000</v>
      </c>
      <c r="E25" s="31">
        <v>0.5</v>
      </c>
      <c r="F25" s="30">
        <f t="shared" si="0"/>
        <v>20000</v>
      </c>
    </row>
    <row r="26" spans="1:6" ht="27" customHeight="1">
      <c r="A26" s="29">
        <v>13</v>
      </c>
      <c r="B26" s="25" t="s">
        <v>66</v>
      </c>
      <c r="C26" s="29" t="s">
        <v>6</v>
      </c>
      <c r="D26" s="42"/>
      <c r="E26" s="43">
        <v>0.01</v>
      </c>
      <c r="F26" s="30">
        <f>E26*(F14+F15+F16+F17+F18+F19+F20+F21+F22+F23+F24+F25)</f>
        <v>346.53000000000003</v>
      </c>
    </row>
    <row r="27" spans="1:6" ht="27" customHeight="1">
      <c r="A27" s="29">
        <v>14</v>
      </c>
      <c r="B27" s="25" t="s">
        <v>55</v>
      </c>
      <c r="C27" s="29" t="s">
        <v>6</v>
      </c>
      <c r="D27" s="41"/>
      <c r="E27" s="43">
        <v>0.02</v>
      </c>
      <c r="F27" s="30">
        <f>E27*(F14+F15+F16+F17+F18+F19+F20+F21+F22+F23+F24+F25+F26)</f>
        <v>699.9906</v>
      </c>
    </row>
    <row r="28" spans="1:6" ht="27" customHeight="1">
      <c r="A28" s="97"/>
      <c r="B28" s="32"/>
      <c r="C28" s="97"/>
      <c r="D28" s="98"/>
      <c r="E28" s="32"/>
      <c r="F28" s="99"/>
    </row>
    <row r="29" spans="1:6" ht="27" customHeight="1">
      <c r="A29" s="124" t="s">
        <v>68</v>
      </c>
      <c r="B29" s="124"/>
      <c r="C29" s="124"/>
      <c r="D29" s="124"/>
      <c r="E29" s="124"/>
      <c r="F29" s="124"/>
    </row>
  </sheetData>
  <mergeCells count="8">
    <mergeCell ref="A29:F29"/>
    <mergeCell ref="A8:A9"/>
    <mergeCell ref="B8:B9"/>
    <mergeCell ref="A2:F2"/>
    <mergeCell ref="A3:F3"/>
    <mergeCell ref="A5:F5"/>
    <mergeCell ref="E7:F7"/>
    <mergeCell ref="A4:F4"/>
  </mergeCells>
  <printOptions horizontalCentered="1"/>
  <pageMargins left="0.24" right="0" top="0.71" bottom="0.42" header="0.17" footer="0.1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4"/>
  <sheetViews>
    <sheetView workbookViewId="0" topLeftCell="A1">
      <selection activeCell="B11" sqref="B11"/>
    </sheetView>
  </sheetViews>
  <sheetFormatPr defaultColWidth="9.00390625" defaultRowHeight="15.75"/>
  <cols>
    <col min="1" max="1" width="5.25390625" style="53" customWidth="1"/>
    <col min="2" max="2" width="50.625" style="53" bestFit="1" customWidth="1"/>
    <col min="3" max="3" width="8.75390625" style="53" customWidth="1"/>
    <col min="4" max="4" width="8.875" style="53" customWidth="1"/>
    <col min="5" max="5" width="8.125" style="53" customWidth="1"/>
    <col min="6" max="6" width="10.00390625" style="53" customWidth="1"/>
    <col min="7" max="16384" width="9.00390625" style="53" customWidth="1"/>
  </cols>
  <sheetData>
    <row r="1" ht="24" customHeight="1"/>
    <row r="2" spans="1:12" ht="24" customHeight="1">
      <c r="A2" s="130" t="s">
        <v>63</v>
      </c>
      <c r="B2" s="130"/>
      <c r="C2" s="130"/>
      <c r="D2" s="130"/>
      <c r="E2" s="130"/>
      <c r="F2" s="130"/>
      <c r="G2" s="54"/>
      <c r="H2" s="54"/>
      <c r="I2" s="54"/>
      <c r="J2" s="54"/>
      <c r="K2" s="55"/>
      <c r="L2" s="55"/>
    </row>
    <row r="3" spans="1:12" ht="24" customHeight="1">
      <c r="A3" s="130" t="s">
        <v>74</v>
      </c>
      <c r="B3" s="130"/>
      <c r="C3" s="130"/>
      <c r="D3" s="130"/>
      <c r="E3" s="130"/>
      <c r="F3" s="130"/>
      <c r="G3" s="54"/>
      <c r="H3" s="54"/>
      <c r="I3" s="54"/>
      <c r="J3" s="54"/>
      <c r="K3" s="56"/>
      <c r="L3" s="56"/>
    </row>
    <row r="4" spans="1:12" ht="24" customHeight="1">
      <c r="A4" s="130" t="s">
        <v>75</v>
      </c>
      <c r="B4" s="130"/>
      <c r="C4" s="130"/>
      <c r="D4" s="130"/>
      <c r="E4" s="130"/>
      <c r="F4" s="130"/>
      <c r="G4" s="54"/>
      <c r="H4" s="54"/>
      <c r="I4" s="54"/>
      <c r="J4" s="54"/>
      <c r="K4" s="56"/>
      <c r="L4" s="56"/>
    </row>
    <row r="5" spans="1:12" ht="24" customHeight="1">
      <c r="A5" s="133" t="s">
        <v>83</v>
      </c>
      <c r="B5" s="133"/>
      <c r="C5" s="133"/>
      <c r="D5" s="133"/>
      <c r="E5" s="133"/>
      <c r="F5" s="133"/>
      <c r="G5" s="54"/>
      <c r="H5" s="54"/>
      <c r="I5" s="54"/>
      <c r="J5" s="54"/>
      <c r="K5" s="56"/>
      <c r="L5" s="56"/>
    </row>
    <row r="6" spans="1:10" ht="24" customHeight="1">
      <c r="A6" s="57"/>
      <c r="B6" s="58"/>
      <c r="C6" s="57"/>
      <c r="D6" s="57"/>
      <c r="E6" s="59" t="s">
        <v>52</v>
      </c>
      <c r="F6" s="60"/>
      <c r="G6" s="61"/>
      <c r="I6" s="59"/>
      <c r="J6" s="59"/>
    </row>
    <row r="7" spans="1:10" ht="24" customHeight="1">
      <c r="A7" s="131" t="s">
        <v>2</v>
      </c>
      <c r="B7" s="131" t="s">
        <v>3</v>
      </c>
      <c r="C7" s="62" t="s">
        <v>61</v>
      </c>
      <c r="D7" s="62" t="s">
        <v>48</v>
      </c>
      <c r="E7" s="63" t="s">
        <v>49</v>
      </c>
      <c r="F7" s="64" t="s">
        <v>59</v>
      </c>
      <c r="G7" s="65"/>
      <c r="H7" s="66"/>
      <c r="I7" s="66"/>
      <c r="J7" s="66"/>
    </row>
    <row r="8" spans="1:6" s="69" customFormat="1" ht="24" customHeight="1">
      <c r="A8" s="132"/>
      <c r="B8" s="132"/>
      <c r="C8" s="67" t="s">
        <v>0</v>
      </c>
      <c r="D8" s="67" t="s">
        <v>45</v>
      </c>
      <c r="E8" s="68" t="s">
        <v>27</v>
      </c>
      <c r="F8" s="68" t="s">
        <v>60</v>
      </c>
    </row>
    <row r="9" spans="1:7" s="69" customFormat="1" ht="24" customHeight="1">
      <c r="A9" s="70">
        <v>1</v>
      </c>
      <c r="B9" s="70">
        <v>2</v>
      </c>
      <c r="C9" s="70">
        <v>3</v>
      </c>
      <c r="D9" s="70">
        <v>4</v>
      </c>
      <c r="E9" s="70">
        <v>5</v>
      </c>
      <c r="F9" s="70">
        <v>6</v>
      </c>
      <c r="G9" s="71"/>
    </row>
    <row r="10" spans="1:7" s="69" customFormat="1" ht="24" customHeight="1">
      <c r="A10" s="72"/>
      <c r="B10" s="72"/>
      <c r="C10" s="72"/>
      <c r="D10" s="72"/>
      <c r="E10" s="72"/>
      <c r="F10" s="72"/>
      <c r="G10" s="71"/>
    </row>
    <row r="11" spans="1:7" s="76" customFormat="1" ht="24" customHeight="1">
      <c r="A11" s="73"/>
      <c r="B11" s="73" t="s">
        <v>81</v>
      </c>
      <c r="C11" s="73"/>
      <c r="D11" s="73"/>
      <c r="E11" s="73"/>
      <c r="F11" s="74">
        <f>F12+F22</f>
        <v>145700.47999999998</v>
      </c>
      <c r="G11" s="75"/>
    </row>
    <row r="12" spans="1:6" s="76" customFormat="1" ht="24" customHeight="1">
      <c r="A12" s="77" t="s">
        <v>7</v>
      </c>
      <c r="B12" s="78" t="s">
        <v>70</v>
      </c>
      <c r="C12" s="77" t="s">
        <v>6</v>
      </c>
      <c r="D12" s="79"/>
      <c r="E12" s="80"/>
      <c r="F12" s="81">
        <f>F14*E13</f>
        <v>81744.48</v>
      </c>
    </row>
    <row r="13" spans="1:6" s="108" customFormat="1" ht="24" customHeight="1">
      <c r="A13" s="102" t="s">
        <v>28</v>
      </c>
      <c r="B13" s="101" t="s">
        <v>56</v>
      </c>
      <c r="C13" s="102" t="s">
        <v>50</v>
      </c>
      <c r="D13" s="105"/>
      <c r="E13" s="106">
        <v>48</v>
      </c>
      <c r="F13" s="107"/>
    </row>
    <row r="14" spans="1:6" s="108" customFormat="1" ht="24" customHeight="1">
      <c r="A14" s="102" t="s">
        <v>32</v>
      </c>
      <c r="B14" s="101" t="s">
        <v>76</v>
      </c>
      <c r="C14" s="102" t="s">
        <v>6</v>
      </c>
      <c r="D14" s="102"/>
      <c r="E14" s="109"/>
      <c r="F14" s="106">
        <f>SUM(F15:F21)+0.12</f>
        <v>1703.01</v>
      </c>
    </row>
    <row r="15" spans="1:6" ht="24" customHeight="1">
      <c r="A15" s="82">
        <v>1</v>
      </c>
      <c r="B15" s="83" t="s">
        <v>8</v>
      </c>
      <c r="C15" s="82" t="s">
        <v>9</v>
      </c>
      <c r="D15" s="84">
        <f>'Phu luc 01.QD'!D14</f>
        <v>15000</v>
      </c>
      <c r="E15" s="85">
        <v>0.005</v>
      </c>
      <c r="F15" s="86">
        <f>D15*E15</f>
        <v>75</v>
      </c>
    </row>
    <row r="16" spans="1:6" ht="24" customHeight="1">
      <c r="A16" s="82">
        <v>2</v>
      </c>
      <c r="B16" s="83" t="s">
        <v>10</v>
      </c>
      <c r="C16" s="82" t="s">
        <v>11</v>
      </c>
      <c r="D16" s="84">
        <f>'Phu luc 01.QD'!D15</f>
        <v>13000</v>
      </c>
      <c r="E16" s="87">
        <v>0.0025</v>
      </c>
      <c r="F16" s="86">
        <f>D16*E16</f>
        <v>32.5</v>
      </c>
    </row>
    <row r="17" spans="1:6" ht="24" customHeight="1">
      <c r="A17" s="82">
        <v>3</v>
      </c>
      <c r="B17" s="83" t="s">
        <v>29</v>
      </c>
      <c r="C17" s="82" t="s">
        <v>24</v>
      </c>
      <c r="D17" s="84">
        <f>'Phu luc 01.QD'!D24</f>
        <v>50000</v>
      </c>
      <c r="E17" s="85">
        <v>0.005</v>
      </c>
      <c r="F17" s="86">
        <f>D17*E17</f>
        <v>250</v>
      </c>
    </row>
    <row r="18" spans="1:6" ht="24" customHeight="1">
      <c r="A18" s="82">
        <v>4</v>
      </c>
      <c r="B18" s="83" t="s">
        <v>30</v>
      </c>
      <c r="C18" s="82" t="s">
        <v>31</v>
      </c>
      <c r="D18" s="84">
        <f>'Phu luc 01.QD'!D23</f>
        <v>1500</v>
      </c>
      <c r="E18" s="85">
        <f>0.048+0.28</f>
        <v>0.328</v>
      </c>
      <c r="F18" s="86">
        <f>D18*E18</f>
        <v>492</v>
      </c>
    </row>
    <row r="19" spans="1:8" ht="24" customHeight="1">
      <c r="A19" s="82">
        <v>5</v>
      </c>
      <c r="B19" s="83" t="s">
        <v>35</v>
      </c>
      <c r="C19" s="82" t="s">
        <v>6</v>
      </c>
      <c r="D19" s="84"/>
      <c r="E19" s="85"/>
      <c r="F19" s="88">
        <v>20</v>
      </c>
      <c r="H19" s="89"/>
    </row>
    <row r="20" spans="1:6" ht="24" customHeight="1">
      <c r="A20" s="82">
        <v>6</v>
      </c>
      <c r="B20" s="83" t="s">
        <v>51</v>
      </c>
      <c r="C20" s="82" t="s">
        <v>26</v>
      </c>
      <c r="D20" s="84">
        <f>'Phu luc 01.QD'!D25</f>
        <v>40000</v>
      </c>
      <c r="E20" s="87">
        <v>0.02</v>
      </c>
      <c r="F20" s="86">
        <f>D20*E20</f>
        <v>800</v>
      </c>
    </row>
    <row r="21" spans="1:6" ht="24" customHeight="1">
      <c r="A21" s="82">
        <v>7</v>
      </c>
      <c r="B21" s="91" t="s">
        <v>55</v>
      </c>
      <c r="C21" s="82" t="s">
        <v>6</v>
      </c>
      <c r="D21" s="84"/>
      <c r="E21" s="100">
        <v>0.02</v>
      </c>
      <c r="F21" s="86">
        <f>E21*(F20+F19+F18+F17+F16+F15)</f>
        <v>33.39</v>
      </c>
    </row>
    <row r="22" spans="1:6" s="76" customFormat="1" ht="24" customHeight="1">
      <c r="A22" s="77" t="s">
        <v>25</v>
      </c>
      <c r="B22" s="78" t="s">
        <v>77</v>
      </c>
      <c r="C22" s="77" t="s">
        <v>6</v>
      </c>
      <c r="D22" s="81"/>
      <c r="E22" s="90"/>
      <c r="F22" s="80">
        <f>E23*F24</f>
        <v>63956</v>
      </c>
    </row>
    <row r="23" spans="1:6" s="108" customFormat="1" ht="24" customHeight="1">
      <c r="A23" s="102" t="s">
        <v>28</v>
      </c>
      <c r="B23" s="101" t="s">
        <v>56</v>
      </c>
      <c r="C23" s="102" t="s">
        <v>50</v>
      </c>
      <c r="D23" s="107"/>
      <c r="E23" s="110">
        <v>4</v>
      </c>
      <c r="F23" s="106"/>
    </row>
    <row r="24" spans="1:6" s="108" customFormat="1" ht="24" customHeight="1">
      <c r="A24" s="102" t="s">
        <v>32</v>
      </c>
      <c r="B24" s="101" t="s">
        <v>78</v>
      </c>
      <c r="C24" s="102" t="s">
        <v>6</v>
      </c>
      <c r="D24" s="102"/>
      <c r="E24" s="111"/>
      <c r="F24" s="106">
        <f>SUM(F25:F32)+0.5</f>
        <v>15989</v>
      </c>
    </row>
    <row r="25" spans="1:6" ht="24" customHeight="1">
      <c r="A25" s="82">
        <v>1</v>
      </c>
      <c r="B25" s="85" t="s">
        <v>33</v>
      </c>
      <c r="C25" s="82" t="s">
        <v>9</v>
      </c>
      <c r="D25" s="86">
        <f>'Phu luc 01.QD'!D14</f>
        <v>15000</v>
      </c>
      <c r="E25" s="87">
        <v>0.04</v>
      </c>
      <c r="F25" s="86">
        <f aca="true" t="shared" si="0" ref="F25:F30">D25*E25</f>
        <v>600</v>
      </c>
    </row>
    <row r="26" spans="1:6" ht="24" customHeight="1">
      <c r="A26" s="82">
        <v>2</v>
      </c>
      <c r="B26" s="85" t="s">
        <v>17</v>
      </c>
      <c r="C26" s="82" t="s">
        <v>18</v>
      </c>
      <c r="D26" s="86">
        <f>'Phu luc 01.QD'!D21</f>
        <v>6500</v>
      </c>
      <c r="E26" s="87">
        <v>0.08</v>
      </c>
      <c r="F26" s="86">
        <f t="shared" si="0"/>
        <v>520</v>
      </c>
    </row>
    <row r="27" spans="1:6" ht="24" customHeight="1">
      <c r="A27" s="82">
        <v>3</v>
      </c>
      <c r="B27" s="85" t="s">
        <v>13</v>
      </c>
      <c r="C27" s="82" t="s">
        <v>9</v>
      </c>
      <c r="D27" s="86">
        <f>'Phu luc 01.QD'!D17</f>
        <v>15000</v>
      </c>
      <c r="E27" s="87">
        <v>0.5</v>
      </c>
      <c r="F27" s="86">
        <f t="shared" si="0"/>
        <v>7500</v>
      </c>
    </row>
    <row r="28" spans="1:6" ht="24" customHeight="1">
      <c r="A28" s="82">
        <v>4</v>
      </c>
      <c r="B28" s="85" t="s">
        <v>14</v>
      </c>
      <c r="C28" s="82" t="s">
        <v>71</v>
      </c>
      <c r="D28" s="86">
        <v>12000</v>
      </c>
      <c r="E28" s="87">
        <v>0.1</v>
      </c>
      <c r="F28" s="86">
        <f t="shared" si="0"/>
        <v>1200</v>
      </c>
    </row>
    <row r="29" spans="1:6" ht="24" customHeight="1">
      <c r="A29" s="82">
        <v>5</v>
      </c>
      <c r="B29" s="85" t="s">
        <v>67</v>
      </c>
      <c r="C29" s="82" t="s">
        <v>26</v>
      </c>
      <c r="D29" s="86">
        <v>70000</v>
      </c>
      <c r="E29" s="87">
        <v>0.08</v>
      </c>
      <c r="F29" s="86">
        <f t="shared" si="0"/>
        <v>5600</v>
      </c>
    </row>
    <row r="30" spans="1:6" ht="24" customHeight="1">
      <c r="A30" s="82">
        <v>6</v>
      </c>
      <c r="B30" s="85" t="s">
        <v>21</v>
      </c>
      <c r="C30" s="82" t="s">
        <v>31</v>
      </c>
      <c r="D30" s="86">
        <f>'Phu luc 01.QD'!D23</f>
        <v>1500</v>
      </c>
      <c r="E30" s="87">
        <v>0.096</v>
      </c>
      <c r="F30" s="86">
        <f t="shared" si="0"/>
        <v>144</v>
      </c>
    </row>
    <row r="31" spans="1:6" ht="24" customHeight="1">
      <c r="A31" s="82">
        <v>7</v>
      </c>
      <c r="B31" s="85" t="s">
        <v>34</v>
      </c>
      <c r="C31" s="82" t="s">
        <v>6</v>
      </c>
      <c r="D31" s="86"/>
      <c r="E31" s="85"/>
      <c r="F31" s="86">
        <v>111</v>
      </c>
    </row>
    <row r="32" spans="1:6" s="94" customFormat="1" ht="24" customHeight="1">
      <c r="A32" s="82">
        <v>8</v>
      </c>
      <c r="B32" s="91" t="s">
        <v>55</v>
      </c>
      <c r="C32" s="82" t="s">
        <v>6</v>
      </c>
      <c r="D32" s="92"/>
      <c r="E32" s="93">
        <v>0.02</v>
      </c>
      <c r="F32" s="86">
        <f>E32*(F31+F30+F29+F28+F27+F26+F25)</f>
        <v>313.5</v>
      </c>
    </row>
    <row r="33" spans="1:6" ht="24" customHeight="1">
      <c r="A33" s="95"/>
      <c r="B33" s="95"/>
      <c r="C33" s="95"/>
      <c r="D33" s="95"/>
      <c r="E33" s="95"/>
      <c r="F33" s="95"/>
    </row>
    <row r="34" spans="1:6" ht="31.5" customHeight="1">
      <c r="A34" s="124" t="s">
        <v>68</v>
      </c>
      <c r="B34" s="124"/>
      <c r="C34" s="124"/>
      <c r="D34" s="124"/>
      <c r="E34" s="124"/>
      <c r="F34" s="124"/>
    </row>
  </sheetData>
  <mergeCells count="7">
    <mergeCell ref="A34:F34"/>
    <mergeCell ref="A2:F2"/>
    <mergeCell ref="A3:F3"/>
    <mergeCell ref="A7:A8"/>
    <mergeCell ref="B7:B8"/>
    <mergeCell ref="A5:F5"/>
    <mergeCell ref="A4:F4"/>
  </mergeCells>
  <printOptions horizontalCentered="1"/>
  <pageMargins left="0.31" right="0.25" top="0.34" bottom="0.3" header="0.17" footer="0.1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28"/>
  <sheetViews>
    <sheetView workbookViewId="0" topLeftCell="A1">
      <selection activeCell="B6" sqref="B6"/>
    </sheetView>
  </sheetViews>
  <sheetFormatPr defaultColWidth="9.00390625" defaultRowHeight="15.75"/>
  <cols>
    <col min="1" max="1" width="6.00390625" style="7" customWidth="1"/>
    <col min="2" max="2" width="40.00390625" style="7" customWidth="1"/>
    <col min="3" max="3" width="10.125" style="7" customWidth="1"/>
    <col min="4" max="4" width="12.00390625" style="7" customWidth="1"/>
    <col min="5" max="5" width="11.50390625" style="7" customWidth="1"/>
    <col min="6" max="6" width="13.00390625" style="7" customWidth="1"/>
    <col min="7" max="16384" width="9.00390625" style="7" customWidth="1"/>
  </cols>
  <sheetData>
    <row r="1" ht="27" customHeight="1"/>
    <row r="2" spans="1:11" ht="27" customHeight="1">
      <c r="A2" s="127" t="s">
        <v>53</v>
      </c>
      <c r="B2" s="127"/>
      <c r="C2" s="127"/>
      <c r="D2" s="127"/>
      <c r="E2" s="127"/>
      <c r="F2" s="127"/>
      <c r="G2" s="6"/>
      <c r="H2" s="6"/>
      <c r="I2" s="6"/>
      <c r="J2" s="6"/>
      <c r="K2" s="1"/>
    </row>
    <row r="3" spans="1:17" ht="27" customHeight="1">
      <c r="A3" s="127" t="s">
        <v>69</v>
      </c>
      <c r="B3" s="127"/>
      <c r="C3" s="127"/>
      <c r="D3" s="127"/>
      <c r="E3" s="127"/>
      <c r="F3" s="127"/>
      <c r="G3" s="8"/>
      <c r="H3" s="8"/>
      <c r="I3" s="8"/>
      <c r="J3" s="8"/>
      <c r="K3" s="3"/>
      <c r="L3" s="9"/>
      <c r="M3" s="9"/>
      <c r="N3" s="9"/>
      <c r="O3" s="9"/>
      <c r="P3" s="9"/>
      <c r="Q3" s="9"/>
    </row>
    <row r="4" spans="1:17" ht="27" customHeight="1">
      <c r="A4" s="127" t="s">
        <v>73</v>
      </c>
      <c r="B4" s="127"/>
      <c r="C4" s="127"/>
      <c r="D4" s="127"/>
      <c r="E4" s="127"/>
      <c r="F4" s="127"/>
      <c r="G4" s="8"/>
      <c r="H4" s="8"/>
      <c r="I4" s="8"/>
      <c r="J4" s="8"/>
      <c r="K4" s="3"/>
      <c r="L4" s="9"/>
      <c r="M4" s="9"/>
      <c r="N4" s="9"/>
      <c r="O4" s="9"/>
      <c r="P4" s="9"/>
      <c r="Q4" s="9"/>
    </row>
    <row r="5" spans="1:17" ht="27" customHeight="1">
      <c r="A5" s="128" t="s">
        <v>83</v>
      </c>
      <c r="B5" s="128"/>
      <c r="C5" s="128"/>
      <c r="D5" s="128"/>
      <c r="E5" s="128"/>
      <c r="F5" s="128"/>
      <c r="G5" s="8"/>
      <c r="H5" s="8"/>
      <c r="I5" s="8"/>
      <c r="J5" s="8"/>
      <c r="K5" s="3"/>
      <c r="L5" s="9"/>
      <c r="M5" s="9"/>
      <c r="N5" s="9"/>
      <c r="O5" s="9"/>
      <c r="P5" s="9"/>
      <c r="Q5" s="9"/>
    </row>
    <row r="6" spans="1:17" ht="27" customHeight="1">
      <c r="A6" s="52"/>
      <c r="B6" s="52"/>
      <c r="C6" s="52"/>
      <c r="D6" s="52"/>
      <c r="E6" s="52"/>
      <c r="F6" s="52"/>
      <c r="G6" s="8"/>
      <c r="H6" s="8"/>
      <c r="I6" s="8"/>
      <c r="J6" s="8"/>
      <c r="K6" s="3"/>
      <c r="L6" s="9"/>
      <c r="M6" s="9"/>
      <c r="N6" s="9"/>
      <c r="O6" s="9"/>
      <c r="P6" s="9"/>
      <c r="Q6" s="9"/>
    </row>
    <row r="7" spans="5:15" ht="27" customHeight="1">
      <c r="E7" s="129" t="s">
        <v>57</v>
      </c>
      <c r="F7" s="129"/>
      <c r="O7" s="11"/>
    </row>
    <row r="8" spans="1:6" s="14" customFormat="1" ht="27" customHeight="1">
      <c r="A8" s="125" t="s">
        <v>2</v>
      </c>
      <c r="B8" s="125" t="s">
        <v>3</v>
      </c>
      <c r="C8" s="4" t="s">
        <v>61</v>
      </c>
      <c r="D8" s="4" t="s">
        <v>48</v>
      </c>
      <c r="E8" s="12" t="s">
        <v>49</v>
      </c>
      <c r="F8" s="13" t="s">
        <v>59</v>
      </c>
    </row>
    <row r="9" spans="1:6" s="14" customFormat="1" ht="27" customHeight="1">
      <c r="A9" s="126"/>
      <c r="B9" s="126"/>
      <c r="C9" s="15" t="s">
        <v>0</v>
      </c>
      <c r="D9" s="15" t="s">
        <v>45</v>
      </c>
      <c r="E9" s="16" t="s">
        <v>27</v>
      </c>
      <c r="F9" s="16" t="s">
        <v>60</v>
      </c>
    </row>
    <row r="10" spans="1:6" ht="27" customHeight="1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</row>
    <row r="11" spans="1:6" ht="27" customHeight="1">
      <c r="A11" s="12"/>
      <c r="B11" s="12"/>
      <c r="C11" s="12"/>
      <c r="D11" s="12"/>
      <c r="E11" s="12"/>
      <c r="F11" s="45"/>
    </row>
    <row r="12" spans="1:8" ht="27" customHeight="1">
      <c r="A12" s="19"/>
      <c r="B12" s="19" t="s">
        <v>5</v>
      </c>
      <c r="C12" s="19"/>
      <c r="D12" s="19"/>
      <c r="E12" s="20"/>
      <c r="F12" s="21">
        <f>E13*F14+1</f>
        <v>374800.1224</v>
      </c>
      <c r="G12" s="44"/>
      <c r="H12" s="44"/>
    </row>
    <row r="13" spans="1:6" ht="46.5" customHeight="1">
      <c r="A13" s="22" t="s">
        <v>32</v>
      </c>
      <c r="B13" s="22" t="s">
        <v>46</v>
      </c>
      <c r="C13" s="22" t="s">
        <v>50</v>
      </c>
      <c r="D13" s="22"/>
      <c r="E13" s="23">
        <v>4</v>
      </c>
      <c r="F13" s="24"/>
    </row>
    <row r="14" spans="1:6" s="28" customFormat="1" ht="27" customHeight="1">
      <c r="A14" s="22" t="s">
        <v>47</v>
      </c>
      <c r="B14" s="22" t="s">
        <v>79</v>
      </c>
      <c r="C14" s="22" t="s">
        <v>6</v>
      </c>
      <c r="D14" s="22"/>
      <c r="E14" s="26"/>
      <c r="F14" s="27">
        <f>SUM(F15:F25)</f>
        <v>93699.7806</v>
      </c>
    </row>
    <row r="15" spans="1:6" s="10" customFormat="1" ht="27" customHeight="1">
      <c r="A15" s="29">
        <v>1</v>
      </c>
      <c r="B15" s="25" t="s">
        <v>37</v>
      </c>
      <c r="C15" s="29" t="s">
        <v>38</v>
      </c>
      <c r="D15" s="30">
        <v>14500</v>
      </c>
      <c r="E15" s="31">
        <v>2.5</v>
      </c>
      <c r="F15" s="30">
        <f aca="true" t="shared" si="0" ref="F15:F22">D15*E15</f>
        <v>36250</v>
      </c>
    </row>
    <row r="16" spans="1:6" ht="27" customHeight="1">
      <c r="A16" s="29">
        <v>2</v>
      </c>
      <c r="B16" s="25" t="s">
        <v>39</v>
      </c>
      <c r="C16" s="29" t="s">
        <v>38</v>
      </c>
      <c r="D16" s="30">
        <v>40000</v>
      </c>
      <c r="E16" s="31">
        <v>0.083</v>
      </c>
      <c r="F16" s="30">
        <f t="shared" si="0"/>
        <v>3320</v>
      </c>
    </row>
    <row r="17" spans="1:6" ht="27" customHeight="1">
      <c r="A17" s="29">
        <v>3</v>
      </c>
      <c r="B17" s="25" t="s">
        <v>40</v>
      </c>
      <c r="C17" s="29" t="s">
        <v>38</v>
      </c>
      <c r="D17" s="30">
        <v>40000</v>
      </c>
      <c r="E17" s="31">
        <v>0.1</v>
      </c>
      <c r="F17" s="30">
        <f t="shared" si="0"/>
        <v>4000</v>
      </c>
    </row>
    <row r="18" spans="1:6" ht="27" customHeight="1">
      <c r="A18" s="29">
        <v>4</v>
      </c>
      <c r="B18" s="25" t="s">
        <v>58</v>
      </c>
      <c r="C18" s="29" t="s">
        <v>31</v>
      </c>
      <c r="D18" s="30">
        <v>1500</v>
      </c>
      <c r="E18" s="31">
        <f>0.36+0.25</f>
        <v>0.61</v>
      </c>
      <c r="F18" s="30">
        <f t="shared" si="0"/>
        <v>915</v>
      </c>
    </row>
    <row r="19" spans="1:6" ht="27" customHeight="1">
      <c r="A19" s="29">
        <v>5</v>
      </c>
      <c r="B19" s="25" t="s">
        <v>41</v>
      </c>
      <c r="C19" s="29" t="s">
        <v>64</v>
      </c>
      <c r="D19" s="30">
        <v>4800</v>
      </c>
      <c r="E19" s="31">
        <v>0.6</v>
      </c>
      <c r="F19" s="30">
        <f t="shared" si="0"/>
        <v>2880</v>
      </c>
    </row>
    <row r="20" spans="1:6" ht="27" customHeight="1">
      <c r="A20" s="29">
        <v>6</v>
      </c>
      <c r="B20" s="25" t="s">
        <v>67</v>
      </c>
      <c r="C20" s="29" t="s">
        <v>26</v>
      </c>
      <c r="D20" s="30">
        <v>70000</v>
      </c>
      <c r="E20" s="31">
        <v>0.6</v>
      </c>
      <c r="F20" s="30">
        <f t="shared" si="0"/>
        <v>42000</v>
      </c>
    </row>
    <row r="21" spans="1:6" ht="27" customHeight="1">
      <c r="A21" s="29">
        <v>7</v>
      </c>
      <c r="B21" s="25" t="s">
        <v>19</v>
      </c>
      <c r="C21" s="29" t="s">
        <v>20</v>
      </c>
      <c r="D21" s="30">
        <v>10000</v>
      </c>
      <c r="E21" s="31">
        <v>0.1</v>
      </c>
      <c r="F21" s="30">
        <f t="shared" si="0"/>
        <v>1000</v>
      </c>
    </row>
    <row r="22" spans="1:6" ht="27" customHeight="1">
      <c r="A22" s="29">
        <v>8</v>
      </c>
      <c r="B22" s="25" t="s">
        <v>42</v>
      </c>
      <c r="C22" s="29" t="s">
        <v>9</v>
      </c>
      <c r="D22" s="30">
        <v>38000</v>
      </c>
      <c r="E22" s="31">
        <v>0.01</v>
      </c>
      <c r="F22" s="30">
        <f t="shared" si="0"/>
        <v>380</v>
      </c>
    </row>
    <row r="23" spans="1:6" ht="27" customHeight="1">
      <c r="A23" s="29">
        <v>9</v>
      </c>
      <c r="B23" s="25" t="s">
        <v>34</v>
      </c>
      <c r="C23" s="29" t="s">
        <v>6</v>
      </c>
      <c r="D23" s="30"/>
      <c r="E23" s="31"/>
      <c r="F23" s="30">
        <v>208</v>
      </c>
    </row>
    <row r="24" spans="1:6" ht="27" customHeight="1">
      <c r="A24" s="29">
        <v>10</v>
      </c>
      <c r="B24" s="47" t="s">
        <v>66</v>
      </c>
      <c r="C24" s="48" t="s">
        <v>6</v>
      </c>
      <c r="D24" s="49"/>
      <c r="E24" s="50">
        <v>0.01</v>
      </c>
      <c r="F24" s="30">
        <f>E24*(F15+F16+F17+F18+F19+F20+F21+F22+F23)</f>
        <v>909.53</v>
      </c>
    </row>
    <row r="25" spans="1:6" ht="27" customHeight="1">
      <c r="A25" s="29">
        <v>11</v>
      </c>
      <c r="B25" s="47" t="s">
        <v>55</v>
      </c>
      <c r="C25" s="48" t="s">
        <v>6</v>
      </c>
      <c r="D25" s="49"/>
      <c r="E25" s="51">
        <v>0.02</v>
      </c>
      <c r="F25" s="30">
        <f>E25*(F15+F16+F17+F18+F19+F20+F21+F22+F23+F24)</f>
        <v>1837.2506</v>
      </c>
    </row>
    <row r="26" spans="1:6" ht="27" customHeight="1">
      <c r="A26" s="32"/>
      <c r="B26" s="32"/>
      <c r="C26" s="32"/>
      <c r="D26" s="32"/>
      <c r="E26" s="32"/>
      <c r="F26" s="32"/>
    </row>
    <row r="28" spans="1:6" ht="20.25">
      <c r="A28" s="134" t="s">
        <v>68</v>
      </c>
      <c r="B28" s="134"/>
      <c r="C28" s="134"/>
      <c r="D28" s="134"/>
      <c r="E28" s="134"/>
      <c r="F28" s="134"/>
    </row>
  </sheetData>
  <mergeCells count="8">
    <mergeCell ref="A28:F28"/>
    <mergeCell ref="A4:F4"/>
    <mergeCell ref="A3:F3"/>
    <mergeCell ref="A2:F2"/>
    <mergeCell ref="A8:A9"/>
    <mergeCell ref="B8:B9"/>
    <mergeCell ref="A5:F5"/>
    <mergeCell ref="E7:F7"/>
  </mergeCells>
  <printOptions horizontalCentered="1"/>
  <pageMargins left="0.24" right="0.23" top="0.75" bottom="0.4" header="0.17" footer="0.1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3"/>
  <sheetViews>
    <sheetView tabSelected="1" workbookViewId="0" topLeftCell="A1">
      <selection activeCell="C7" sqref="C7"/>
    </sheetView>
  </sheetViews>
  <sheetFormatPr defaultColWidth="9.00390625" defaultRowHeight="15.75"/>
  <cols>
    <col min="1" max="1" width="5.50390625" style="7" customWidth="1"/>
    <col min="2" max="2" width="34.00390625" style="7" customWidth="1"/>
    <col min="3" max="3" width="9.00390625" style="7" customWidth="1"/>
    <col min="4" max="6" width="14.375" style="7" customWidth="1"/>
    <col min="7" max="16384" width="9.00390625" style="7" customWidth="1"/>
  </cols>
  <sheetData>
    <row r="1" ht="28.5" customHeight="1"/>
    <row r="2" spans="1:12" ht="28.5" customHeight="1">
      <c r="A2" s="127" t="s">
        <v>54</v>
      </c>
      <c r="B2" s="127"/>
      <c r="C2" s="127"/>
      <c r="D2" s="127"/>
      <c r="E2" s="127"/>
      <c r="F2" s="127"/>
      <c r="G2" s="8"/>
      <c r="H2" s="8"/>
      <c r="I2" s="8"/>
      <c r="J2" s="8"/>
      <c r="K2" s="33"/>
      <c r="L2" s="33"/>
    </row>
    <row r="3" spans="1:11" ht="28.5" customHeight="1">
      <c r="A3" s="127" t="s">
        <v>80</v>
      </c>
      <c r="B3" s="127"/>
      <c r="C3" s="127"/>
      <c r="D3" s="127"/>
      <c r="E3" s="127"/>
      <c r="F3" s="127"/>
      <c r="J3" s="1"/>
      <c r="K3" s="1"/>
    </row>
    <row r="4" spans="1:11" ht="28.5" customHeight="1">
      <c r="A4" s="127" t="s">
        <v>75</v>
      </c>
      <c r="B4" s="127"/>
      <c r="C4" s="127"/>
      <c r="D4" s="127"/>
      <c r="E4" s="127"/>
      <c r="F4" s="127"/>
      <c r="J4" s="1"/>
      <c r="K4" s="1"/>
    </row>
    <row r="5" spans="1:11" ht="28.5" customHeight="1">
      <c r="A5" s="128" t="s">
        <v>83</v>
      </c>
      <c r="B5" s="128"/>
      <c r="C5" s="128"/>
      <c r="D5" s="128"/>
      <c r="E5" s="128"/>
      <c r="F5" s="128"/>
      <c r="J5" s="1"/>
      <c r="K5" s="1"/>
    </row>
    <row r="6" spans="1:11" ht="28.5" customHeight="1">
      <c r="A6" s="52"/>
      <c r="B6" s="52"/>
      <c r="C6" s="52"/>
      <c r="D6" s="52"/>
      <c r="E6" s="52"/>
      <c r="F6" s="52"/>
      <c r="J6" s="1"/>
      <c r="K6" s="1"/>
    </row>
    <row r="7" spans="1:6" ht="28.5" customHeight="1">
      <c r="A7" s="1"/>
      <c r="B7" s="34"/>
      <c r="C7" s="35"/>
      <c r="D7" s="35"/>
      <c r="E7" s="129" t="s">
        <v>1</v>
      </c>
      <c r="F7" s="129"/>
    </row>
    <row r="8" spans="1:6" s="14" customFormat="1" ht="28.5" customHeight="1">
      <c r="A8" s="125" t="s">
        <v>2</v>
      </c>
      <c r="B8" s="125" t="s">
        <v>3</v>
      </c>
      <c r="C8" s="4" t="s">
        <v>4</v>
      </c>
      <c r="D8" s="4" t="s">
        <v>44</v>
      </c>
      <c r="E8" s="12" t="s">
        <v>49</v>
      </c>
      <c r="F8" s="12" t="s">
        <v>59</v>
      </c>
    </row>
    <row r="9" spans="1:6" s="14" customFormat="1" ht="28.5" customHeight="1">
      <c r="A9" s="126"/>
      <c r="B9" s="126"/>
      <c r="C9" s="5" t="s">
        <v>0</v>
      </c>
      <c r="D9" s="5" t="s">
        <v>45</v>
      </c>
      <c r="E9" s="16" t="s">
        <v>27</v>
      </c>
      <c r="F9" s="16" t="s">
        <v>60</v>
      </c>
    </row>
    <row r="10" spans="1:6" ht="28.5" customHeight="1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</row>
    <row r="11" spans="1:6" ht="28.5" customHeight="1">
      <c r="A11" s="17"/>
      <c r="B11" s="17"/>
      <c r="C11" s="17"/>
      <c r="D11" s="17"/>
      <c r="E11" s="36"/>
      <c r="F11" s="36"/>
    </row>
    <row r="12" spans="1:6" s="38" customFormat="1" ht="28.5" customHeight="1">
      <c r="A12" s="37"/>
      <c r="B12" s="19" t="s">
        <v>5</v>
      </c>
      <c r="C12" s="19"/>
      <c r="D12" s="19"/>
      <c r="E12" s="20"/>
      <c r="F12" s="21">
        <f>SUM(F14:F20)</f>
        <v>63600.189</v>
      </c>
    </row>
    <row r="13" spans="1:6" s="39" customFormat="1" ht="28.5" customHeight="1">
      <c r="A13" s="123"/>
      <c r="B13" s="103"/>
      <c r="C13" s="123"/>
      <c r="D13" s="123"/>
      <c r="E13" s="103"/>
      <c r="F13" s="104"/>
    </row>
    <row r="14" spans="1:6" ht="28.5" customHeight="1">
      <c r="A14" s="118">
        <v>1</v>
      </c>
      <c r="B14" s="119" t="s">
        <v>19</v>
      </c>
      <c r="C14" s="118" t="s">
        <v>20</v>
      </c>
      <c r="D14" s="122">
        <f>'Phu luc 03.QD'!D21</f>
        <v>10000</v>
      </c>
      <c r="E14" s="121">
        <v>0.1</v>
      </c>
      <c r="F14" s="122">
        <f>D14*E14</f>
        <v>1000</v>
      </c>
    </row>
    <row r="15" spans="1:6" ht="28.5" customHeight="1">
      <c r="A15" s="29">
        <v>2</v>
      </c>
      <c r="B15" s="25" t="s">
        <v>21</v>
      </c>
      <c r="C15" s="29" t="s">
        <v>22</v>
      </c>
      <c r="D15" s="30">
        <f>'Phu luc 03.QD'!D18</f>
        <v>1500</v>
      </c>
      <c r="E15" s="31">
        <v>0.21</v>
      </c>
      <c r="F15" s="30">
        <f>D15*E15</f>
        <v>315</v>
      </c>
    </row>
    <row r="16" spans="1:6" ht="28.5" customHeight="1">
      <c r="A16" s="29">
        <v>3</v>
      </c>
      <c r="B16" s="25" t="s">
        <v>43</v>
      </c>
      <c r="C16" s="29" t="s">
        <v>38</v>
      </c>
      <c r="D16" s="30">
        <f>'Phu luc 03.QD'!D16</f>
        <v>40000</v>
      </c>
      <c r="E16" s="31">
        <v>1</v>
      </c>
      <c r="F16" s="30">
        <f>D16*E16</f>
        <v>40000</v>
      </c>
    </row>
    <row r="17" spans="1:6" ht="28.5" customHeight="1">
      <c r="A17" s="29">
        <v>4</v>
      </c>
      <c r="B17" s="25" t="s">
        <v>36</v>
      </c>
      <c r="C17" s="29" t="s">
        <v>9</v>
      </c>
      <c r="D17" s="30">
        <v>38000</v>
      </c>
      <c r="E17" s="31">
        <v>0.01</v>
      </c>
      <c r="F17" s="30">
        <f>D17*E17</f>
        <v>380</v>
      </c>
    </row>
    <row r="18" spans="1:6" ht="28.5" customHeight="1">
      <c r="A18" s="29">
        <v>5</v>
      </c>
      <c r="B18" s="25" t="s">
        <v>51</v>
      </c>
      <c r="C18" s="29" t="s">
        <v>26</v>
      </c>
      <c r="D18" s="30">
        <f>'Phu luc 01.QD'!D25</f>
        <v>40000</v>
      </c>
      <c r="E18" s="31">
        <v>0.5</v>
      </c>
      <c r="F18" s="30">
        <f>D18*E18</f>
        <v>20000</v>
      </c>
    </row>
    <row r="19" spans="1:6" ht="28.5" customHeight="1">
      <c r="A19" s="29">
        <v>6</v>
      </c>
      <c r="B19" s="46" t="s">
        <v>66</v>
      </c>
      <c r="C19" s="29" t="s">
        <v>6</v>
      </c>
      <c r="D19" s="30"/>
      <c r="E19" s="43">
        <v>0.01</v>
      </c>
      <c r="F19" s="30">
        <f>E19*(F14+F15+F16+F17+F18)</f>
        <v>616.95</v>
      </c>
    </row>
    <row r="20" spans="1:6" ht="28.5" customHeight="1">
      <c r="A20" s="29">
        <v>7</v>
      </c>
      <c r="B20" s="46" t="s">
        <v>55</v>
      </c>
      <c r="C20" s="29" t="s">
        <v>6</v>
      </c>
      <c r="D20" s="30"/>
      <c r="E20" s="43">
        <v>0.02</v>
      </c>
      <c r="F20" s="30">
        <f>E20*(F14+F15+F16+F17+F18+F19)+42</f>
        <v>1288.239</v>
      </c>
    </row>
    <row r="21" spans="1:6" ht="28.5" customHeight="1">
      <c r="A21" s="32"/>
      <c r="B21" s="32"/>
      <c r="C21" s="32"/>
      <c r="D21" s="32"/>
      <c r="E21" s="32"/>
      <c r="F21" s="32"/>
    </row>
    <row r="23" spans="1:6" ht="24" customHeight="1">
      <c r="A23" s="134" t="s">
        <v>68</v>
      </c>
      <c r="B23" s="134"/>
      <c r="C23" s="134"/>
      <c r="D23" s="134"/>
      <c r="E23" s="134"/>
      <c r="F23" s="134"/>
    </row>
  </sheetData>
  <mergeCells count="8">
    <mergeCell ref="A23:F23"/>
    <mergeCell ref="A2:F2"/>
    <mergeCell ref="A8:A9"/>
    <mergeCell ref="B8:B9"/>
    <mergeCell ref="A3:F3"/>
    <mergeCell ref="A5:F5"/>
    <mergeCell ref="E7:F7"/>
    <mergeCell ref="A4:F4"/>
  </mergeCells>
  <printOptions horizontalCentered="1"/>
  <pageMargins left="0.24" right="0.21" top="1.14" bottom="0.47" header="0.17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DTQG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DuongDT</dc:creator>
  <cp:keywords/>
  <dc:description/>
  <cp:lastModifiedBy>Bui Hai Dong</cp:lastModifiedBy>
  <cp:lastPrinted>2008-10-31T07:06:04Z</cp:lastPrinted>
  <dcterms:created xsi:type="dcterms:W3CDTF">2007-07-10T07:27:04Z</dcterms:created>
  <dcterms:modified xsi:type="dcterms:W3CDTF">2008-11-12T01:12:39Z</dcterms:modified>
  <cp:category/>
  <cp:version/>
  <cp:contentType/>
  <cp:contentStatus/>
</cp:coreProperties>
</file>